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5" windowWidth="7470" windowHeight="9075" tabRatio="720" activeTab="0"/>
  </bookViews>
  <sheets>
    <sheet name="Income statement " sheetId="1" r:id="rId1"/>
    <sheet name="Balance sheet" sheetId="2" r:id="rId2"/>
    <sheet name="Changes in equity " sheetId="3" r:id="rId3"/>
    <sheet name="Cash flow" sheetId="4" r:id="rId4"/>
  </sheets>
  <definedNames>
    <definedName name="Z_E20F9847_0E72_4B29_A8AC_46822D5A4336_.wvu.PrintArea" localSheetId="1" hidden="1">'Balance sheet'!$A$1:$F$49</definedName>
    <definedName name="Z_E20F9847_0E72_4B29_A8AC_46822D5A4336_.wvu.PrintArea" localSheetId="3" hidden="1">'Cash flow'!$A$1:$D$56</definedName>
    <definedName name="Z_E20F9847_0E72_4B29_A8AC_46822D5A4336_.wvu.PrintArea" localSheetId="2" hidden="1">'Changes in equity '!$A$1:$H$60</definedName>
    <definedName name="Z_E20F9847_0E72_4B29_A8AC_46822D5A4336_.wvu.PrintArea" localSheetId="0" hidden="1">'Income statement '!$A$1:$H$61</definedName>
  </definedNames>
  <calcPr fullCalcOnLoad="1"/>
</workbook>
</file>

<file path=xl/sharedStrings.xml><?xml version="1.0" encoding="utf-8"?>
<sst xmlns="http://schemas.openxmlformats.org/spreadsheetml/2006/main" count="152" uniqueCount="118">
  <si>
    <t>RM’000</t>
  </si>
  <si>
    <t>Borrowings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</si>
  <si>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</si>
  <si>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</si>
  <si>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</si>
  <si>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</si>
  <si>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</si>
  <si>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</si>
  <si>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</si>
  <si>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</si>
  <si>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Non-cash items</t>
  </si>
  <si>
    <t>Net change in current assets</t>
  </si>
  <si>
    <t>Interest paid</t>
  </si>
  <si>
    <t>Interest received</t>
  </si>
  <si>
    <t>Interest expense</t>
  </si>
  <si>
    <t>Interest income</t>
  </si>
  <si>
    <t>Proceeds from sale of property, plant and equipment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</si>
  <si>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</si>
  <si>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</si>
  <si>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</si>
  <si>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</si>
  <si>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</si>
  <si>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</si>
  <si>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Retained</t>
  </si>
  <si>
    <t>Earnings</t>
  </si>
  <si>
    <t>Total</t>
  </si>
  <si>
    <t>Reserves</t>
  </si>
  <si>
    <t>Distributable</t>
  </si>
  <si>
    <t>ended</t>
  </si>
  <si>
    <t>Cash flows from operating activities</t>
  </si>
  <si>
    <t>Cash flows from investing activities</t>
  </si>
  <si>
    <t>Cash flows from financing activities</t>
  </si>
  <si>
    <t>Condensed Consolidated Income Statements</t>
  </si>
  <si>
    <t>Deposits, bank and cash balances</t>
  </si>
  <si>
    <t>Investment in jointly controlled entities</t>
  </si>
  <si>
    <t>(Audited)</t>
  </si>
  <si>
    <t>(Unaudited)</t>
  </si>
  <si>
    <t>Condensed Consolidated Balance Sheet</t>
  </si>
  <si>
    <t xml:space="preserve">Net change in current liabilities </t>
  </si>
  <si>
    <t>quarter ended</t>
  </si>
  <si>
    <t>Cumulative</t>
  </si>
  <si>
    <t>Deferred tax assets</t>
  </si>
  <si>
    <t>Deferred tax liabilities</t>
  </si>
  <si>
    <t>Intangible assets</t>
  </si>
  <si>
    <t>Cost of sales</t>
  </si>
  <si>
    <t>Attributable to:</t>
  </si>
  <si>
    <t>Administrative expenses</t>
  </si>
  <si>
    <t>Quarterly report on unaudited consolidated results</t>
  </si>
  <si>
    <t>Finance cost</t>
  </si>
  <si>
    <t>Condensed Unaudited Consolidated Statement of Changes in Equity</t>
  </si>
  <si>
    <t>Condensed Unaudited Consolidated Cash Flow Statement</t>
  </si>
  <si>
    <t>Investment property</t>
  </si>
  <si>
    <t>Goodwill</t>
  </si>
  <si>
    <t xml:space="preserve">As at </t>
  </si>
  <si>
    <t xml:space="preserve">Net assets per share attributable </t>
  </si>
  <si>
    <t>Investment</t>
  </si>
  <si>
    <t>Amount due to holding company</t>
  </si>
  <si>
    <t>Short term borrowings</t>
  </si>
  <si>
    <t>At 1 February 2006</t>
  </si>
  <si>
    <t>Non-Distributable</t>
  </si>
  <si>
    <t>** - The non-distributable capital reserves relates to a revaluation done in 1993 of the Group's quoted investment based on the prevailing market value.</t>
  </si>
  <si>
    <t xml:space="preserve">Cumulative </t>
  </si>
  <si>
    <t>Proceeds from sale of investment</t>
  </si>
  <si>
    <t>Cash and bank balances</t>
  </si>
  <si>
    <t>N/A</t>
  </si>
  <si>
    <t>Amount due from holding company</t>
  </si>
  <si>
    <t>Equity</t>
  </si>
  <si>
    <t>Net cash used in investing activities</t>
  </si>
  <si>
    <t>Other Operating (expense)/income</t>
  </si>
  <si>
    <t>Shareholders of the Company</t>
  </si>
  <si>
    <t xml:space="preserve"> to ordinary shareholders of the Company (sen) </t>
  </si>
  <si>
    <t>Attributable to shareholders of the Company</t>
  </si>
  <si>
    <t>Selling expenses</t>
  </si>
  <si>
    <t>Drawdown of bank borrowings</t>
  </si>
  <si>
    <t>Repayment of bank borrowings</t>
  </si>
  <si>
    <t>Gross profit</t>
  </si>
  <si>
    <t>Dividend income</t>
  </si>
  <si>
    <t>Dividend income received</t>
  </si>
  <si>
    <t>Cash generated (used in)/from operations</t>
  </si>
  <si>
    <t xml:space="preserve">3 months </t>
  </si>
  <si>
    <t>Total non-current assets</t>
  </si>
  <si>
    <t>Total current assets</t>
  </si>
  <si>
    <t>Total assets</t>
  </si>
  <si>
    <t>Liabilities</t>
  </si>
  <si>
    <t>Total non-current liabilities</t>
  </si>
  <si>
    <t>Total current liabilities</t>
  </si>
  <si>
    <t>Total liabilities</t>
  </si>
  <si>
    <t>Total equity and liabilities</t>
  </si>
  <si>
    <t>31.01.07</t>
  </si>
  <si>
    <t>Increase in fixed deposit pledged</t>
  </si>
  <si>
    <t>Cash and cash equivalents at end of financial year</t>
  </si>
  <si>
    <t>Assets</t>
  </si>
  <si>
    <t>Hire purchase payables - short term</t>
  </si>
  <si>
    <t>Hire purchase payables - long term</t>
  </si>
  <si>
    <t>At 1 February 2007</t>
  </si>
  <si>
    <t>Net loss for the period</t>
  </si>
  <si>
    <t>Taxes refund/(paid)</t>
  </si>
  <si>
    <t>Repayment of hire purchase</t>
  </si>
  <si>
    <t>Bank overdrafts</t>
  </si>
  <si>
    <t>Loss before taxation</t>
  </si>
  <si>
    <t>Operating loss before working capital changes</t>
  </si>
  <si>
    <t>Net cash used in operating activities</t>
  </si>
  <si>
    <t>Net cash (used in)/ generated from financing activities</t>
  </si>
  <si>
    <t>Net (decrease)/increase in cash and cash equivalents</t>
  </si>
  <si>
    <t>For the period ended 31 July 2007</t>
  </si>
  <si>
    <t>31.07.07</t>
  </si>
  <si>
    <t>31.07.06</t>
  </si>
  <si>
    <t>6 months</t>
  </si>
  <si>
    <t>As at 31 July 2007</t>
  </si>
  <si>
    <t>At 31 July 2007</t>
  </si>
  <si>
    <t>At 31 July 2006</t>
  </si>
  <si>
    <t>Profit/(Loss) before taxation</t>
  </si>
  <si>
    <t>Net profit/(loss) for the period</t>
  </si>
  <si>
    <t>Fixed deposits with licensed banks (excluded fixed deposit pledged)</t>
  </si>
  <si>
    <t>Diluted earnings per ordinary share (sen)</t>
  </si>
  <si>
    <t>Basic profit/(loss) per ordinary share (sen)</t>
  </si>
  <si>
    <t>Total equity attributable to shareholders of the Company</t>
  </si>
  <si>
    <t>Cash and cash equivalents at beginning of financial year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</si>
</sst>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  <numFmt numFmtId="186" formatCode="#,##0.000_);\(#,##0.000\)"/>
    <numFmt numFmtId="187" formatCode="#,##0.0000_);\(#,##0.0000\)"/>
    <numFmt numFmtId="188" formatCode="0.0%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15" applyNumberFormat="1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0" fontId="9" fillId="0" borderId="0" xfId="15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7" fontId="10" fillId="0" borderId="0" xfId="0" applyNumberFormat="1" applyFont="1" applyFill="1" applyAlignment="1">
      <alignment vertical="center"/>
    </xf>
    <xf numFmtId="37" fontId="10" fillId="0" borderId="0" xfId="0" applyNumberFormat="1" applyFont="1" applyFill="1" applyBorder="1" applyAlignment="1">
      <alignment vertical="center"/>
    </xf>
    <xf numFmtId="43" fontId="10" fillId="0" borderId="0" xfId="15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Alignment="1">
      <alignment horizontal="centerContinuous" vertical="center"/>
    </xf>
    <xf numFmtId="38" fontId="10" fillId="0" borderId="0" xfId="0" applyNumberFormat="1" applyFont="1" applyFill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Continuous" vertical="center"/>
    </xf>
    <xf numFmtId="38" fontId="11" fillId="0" borderId="0" xfId="0" applyNumberFormat="1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40" fontId="11" fillId="0" borderId="0" xfId="0" applyNumberFormat="1" applyFont="1" applyFill="1" applyAlignment="1">
      <alignment vertical="center"/>
    </xf>
    <xf numFmtId="0" fontId="6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15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NumberFormat="1" applyFont="1" applyFill="1" applyAlignment="1">
      <alignment vertical="center"/>
    </xf>
    <xf numFmtId="3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15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5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 quotePrefix="1">
      <alignment horizontal="center" vertical="center"/>
    </xf>
    <xf numFmtId="0" fontId="7" fillId="0" borderId="0" xfId="15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15" applyNumberFormat="1" applyFont="1" applyFill="1" applyBorder="1" applyAlignment="1">
      <alignment vertical="center"/>
    </xf>
    <xf numFmtId="179" fontId="7" fillId="0" borderId="0" xfId="15" applyNumberFormat="1" applyFont="1" applyFill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8" fillId="0" borderId="1" xfId="15" applyNumberFormat="1" applyFont="1" applyFill="1" applyBorder="1" applyAlignment="1">
      <alignment vertical="center"/>
    </xf>
    <xf numFmtId="179" fontId="8" fillId="0" borderId="2" xfId="15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43" fontId="8" fillId="0" borderId="0" xfId="15" applyFont="1" applyFill="1" applyBorder="1" applyAlignment="1">
      <alignment vertical="center"/>
    </xf>
    <xf numFmtId="43" fontId="7" fillId="0" borderId="0" xfId="15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9" fontId="8" fillId="0" borderId="0" xfId="15" applyNumberFormat="1" applyFont="1" applyFill="1" applyBorder="1" applyAlignment="1">
      <alignment vertical="center"/>
    </xf>
    <xf numFmtId="0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179" fontId="7" fillId="0" borderId="0" xfId="15" applyNumberFormat="1" applyFont="1" applyFill="1" applyAlignment="1">
      <alignment/>
    </xf>
    <xf numFmtId="179" fontId="7" fillId="0" borderId="0" xfId="15" applyNumberFormat="1" applyFont="1" applyFill="1" applyBorder="1" applyAlignment="1">
      <alignment/>
    </xf>
    <xf numFmtId="179" fontId="7" fillId="0" borderId="1" xfId="15" applyNumberFormat="1" applyFont="1" applyFill="1" applyBorder="1" applyAlignment="1">
      <alignment/>
    </xf>
    <xf numFmtId="179" fontId="7" fillId="0" borderId="2" xfId="15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179" fontId="7" fillId="0" borderId="3" xfId="15" applyNumberFormat="1" applyFont="1" applyFill="1" applyBorder="1" applyAlignment="1">
      <alignment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horizontal="centerContinuous" vertical="center"/>
    </xf>
    <xf numFmtId="38" fontId="8" fillId="0" borderId="0" xfId="0" applyNumberFormat="1" applyFont="1" applyFill="1" applyAlignment="1">
      <alignment horizontal="center" vertical="center"/>
    </xf>
    <xf numFmtId="38" fontId="8" fillId="0" borderId="0" xfId="0" applyNumberFormat="1" applyFont="1" applyFill="1" applyBorder="1" applyAlignment="1">
      <alignment horizontal="centerContinuous" vertical="center"/>
    </xf>
    <xf numFmtId="15" fontId="13" fillId="0" borderId="0" xfId="0" applyNumberFormat="1" applyFont="1" applyFill="1" applyAlignment="1" quotePrefix="1">
      <alignment horizontal="center"/>
    </xf>
    <xf numFmtId="38" fontId="13" fillId="0" borderId="0" xfId="0" applyNumberFormat="1" applyFont="1" applyFill="1" applyBorder="1" applyAlignment="1">
      <alignment horizontal="centerContinuous"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 quotePrefix="1">
      <alignment horizontal="center" vertical="center"/>
    </xf>
    <xf numFmtId="179" fontId="7" fillId="0" borderId="4" xfId="15" applyNumberFormat="1" applyFont="1" applyFill="1" applyBorder="1" applyAlignment="1">
      <alignment vertical="center"/>
    </xf>
    <xf numFmtId="179" fontId="7" fillId="0" borderId="0" xfId="15" applyNumberFormat="1" applyFont="1" applyFill="1" applyAlignment="1">
      <alignment horizontal="left" vertical="center" indent="3"/>
    </xf>
    <xf numFmtId="43" fontId="7" fillId="0" borderId="0" xfId="15" applyNumberFormat="1" applyFont="1" applyFill="1" applyBorder="1" applyAlignment="1">
      <alignment horizontal="left" vertical="center" indent="2"/>
    </xf>
    <xf numFmtId="179" fontId="8" fillId="0" borderId="0" xfId="15" applyNumberFormat="1" applyFont="1" applyFill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14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Alignment="1">
      <alignment horizontal="center" vertical="center"/>
    </xf>
    <xf numFmtId="179" fontId="7" fillId="0" borderId="0" xfId="15" applyNumberFormat="1" applyFont="1" applyFill="1" applyAlignment="1">
      <alignment horizontal="center" vertical="center"/>
    </xf>
    <xf numFmtId="179" fontId="7" fillId="0" borderId="1" xfId="15" applyNumberFormat="1" applyFont="1" applyFill="1" applyBorder="1" applyAlignment="1">
      <alignment horizontal="center" vertical="center"/>
    </xf>
    <xf numFmtId="179" fontId="7" fillId="0" borderId="0" xfId="15" applyNumberFormat="1" applyFont="1" applyFill="1" applyBorder="1" applyAlignment="1">
      <alignment horizontal="center"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15" applyNumberFormat="1" applyFont="1" applyFill="1" applyAlignment="1">
      <alignment horizontal="left" vertical="center" indent="2"/>
    </xf>
    <xf numFmtId="179" fontId="7" fillId="0" borderId="3" xfId="15" applyNumberFormat="1" applyFont="1" applyFill="1" applyBorder="1" applyAlignment="1">
      <alignment vertical="center"/>
    </xf>
    <xf numFmtId="43" fontId="7" fillId="0" borderId="0" xfId="15" applyFont="1" applyFill="1" applyAlignment="1">
      <alignment horizontal="center" vertical="center"/>
    </xf>
    <xf numFmtId="43" fontId="7" fillId="0" borderId="0" xfId="15" applyFont="1" applyFill="1" applyBorder="1" applyAlignment="1">
      <alignment horizontal="center" vertical="center"/>
    </xf>
    <xf numFmtId="187" fontId="7" fillId="0" borderId="0" xfId="0" applyNumberFormat="1" applyFont="1" applyFill="1" applyAlignment="1">
      <alignment vertical="center"/>
    </xf>
    <xf numFmtId="9" fontId="7" fillId="0" borderId="0" xfId="21" applyFont="1" applyFill="1" applyAlignment="1">
      <alignment vertical="center"/>
    </xf>
    <xf numFmtId="10" fontId="7" fillId="0" borderId="0" xfId="21" applyNumberFormat="1" applyFont="1" applyFill="1" applyAlignment="1">
      <alignment vertical="center"/>
    </xf>
    <xf numFmtId="43" fontId="7" fillId="0" borderId="0" xfId="15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workbookViewId="0" topLeftCell="A10">
      <selection activeCell="B27" sqref="B27"/>
    </sheetView>
  </sheetViews>
  <sheetFormatPr defaultColWidth="9.140625" defaultRowHeight="12.75"/>
  <cols>
    <col min="1" max="1" width="36.7109375" style="5" customWidth="1"/>
    <col min="2" max="2" width="13.28125" style="2" customWidth="1"/>
    <col min="3" max="3" width="1.7109375" style="3" customWidth="1"/>
    <col min="4" max="4" width="13.28125" style="2" customWidth="1"/>
    <col min="5" max="5" width="1.7109375" style="3" customWidth="1"/>
    <col min="6" max="6" width="13.7109375" style="2" customWidth="1"/>
    <col min="7" max="7" width="1.7109375" style="3" customWidth="1"/>
    <col min="8" max="8" width="13.7109375" style="2" customWidth="1"/>
    <col min="9" max="16384" width="9.140625" style="5" customWidth="1"/>
  </cols>
  <sheetData>
    <row r="1" spans="1:8" ht="18.75">
      <c r="A1" s="1" t="s">
        <v>32</v>
      </c>
      <c r="G1" s="4"/>
      <c r="H1" s="4"/>
    </row>
    <row r="2" spans="1:8" ht="18.75">
      <c r="A2" s="1" t="s">
        <v>47</v>
      </c>
      <c r="G2" s="4"/>
      <c r="H2" s="4"/>
    </row>
    <row r="3" spans="1:8" ht="18.75">
      <c r="A3" s="1" t="s">
        <v>104</v>
      </c>
      <c r="B3" s="3"/>
      <c r="D3" s="3"/>
      <c r="F3" s="3"/>
      <c r="H3" s="3"/>
    </row>
    <row r="4" spans="1:8" ht="15" customHeight="1">
      <c r="A4" s="1"/>
      <c r="B4" s="3"/>
      <c r="D4" s="3"/>
      <c r="F4" s="5"/>
      <c r="H4" s="6"/>
    </row>
    <row r="5" spans="1:8" ht="15">
      <c r="A5" s="28"/>
      <c r="B5" s="80" t="s">
        <v>79</v>
      </c>
      <c r="C5" s="81"/>
      <c r="D5" s="80" t="s">
        <v>79</v>
      </c>
      <c r="E5" s="81"/>
      <c r="F5" s="80" t="s">
        <v>61</v>
      </c>
      <c r="G5" s="81"/>
      <c r="H5" s="80" t="s">
        <v>40</v>
      </c>
    </row>
    <row r="6" spans="1:8" ht="15">
      <c r="A6" s="28"/>
      <c r="B6" s="82" t="s">
        <v>39</v>
      </c>
      <c r="C6" s="5"/>
      <c r="D6" s="82" t="s">
        <v>39</v>
      </c>
      <c r="E6" s="82"/>
      <c r="F6" s="82" t="s">
        <v>107</v>
      </c>
      <c r="G6" s="5"/>
      <c r="H6" s="82" t="str">
        <f>F6</f>
        <v>6 months</v>
      </c>
    </row>
    <row r="7" spans="1:8" ht="15">
      <c r="A7" s="32"/>
      <c r="B7" s="82" t="s">
        <v>105</v>
      </c>
      <c r="C7" s="4"/>
      <c r="D7" s="82" t="s">
        <v>106</v>
      </c>
      <c r="E7" s="4"/>
      <c r="F7" s="82" t="str">
        <f>B7</f>
        <v>31.07.07</v>
      </c>
      <c r="G7" s="4"/>
      <c r="H7" s="82" t="str">
        <f>D7</f>
        <v>31.07.06</v>
      </c>
    </row>
    <row r="8" spans="1:8" ht="15">
      <c r="A8" s="36"/>
      <c r="B8" s="4" t="s">
        <v>3</v>
      </c>
      <c r="C8" s="4"/>
      <c r="D8" s="4" t="s">
        <v>3</v>
      </c>
      <c r="E8" s="4"/>
      <c r="F8" s="4" t="s">
        <v>3</v>
      </c>
      <c r="G8" s="4"/>
      <c r="H8" s="4" t="s">
        <v>3</v>
      </c>
    </row>
    <row r="9" spans="1:8" ht="15">
      <c r="A9" s="36"/>
      <c r="B9" s="75" t="s">
        <v>36</v>
      </c>
      <c r="C9" s="4"/>
      <c r="D9" s="75" t="s">
        <v>36</v>
      </c>
      <c r="E9" s="4"/>
      <c r="F9" s="75" t="s">
        <v>36</v>
      </c>
      <c r="G9" s="4"/>
      <c r="H9" s="75" t="s">
        <v>36</v>
      </c>
    </row>
    <row r="10" spans="1:10" ht="15">
      <c r="A10" s="32"/>
      <c r="J10" s="40"/>
    </row>
    <row r="11" spans="1:10" ht="15">
      <c r="A11" s="31" t="s">
        <v>9</v>
      </c>
      <c r="B11" s="38">
        <f>F11-22613</f>
        <v>26226</v>
      </c>
      <c r="C11" s="39">
        <v>680</v>
      </c>
      <c r="D11" s="83">
        <f>-19873+H11</f>
        <v>28305</v>
      </c>
      <c r="E11" s="39"/>
      <c r="F11" s="38">
        <v>48839</v>
      </c>
      <c r="G11" s="39">
        <v>680</v>
      </c>
      <c r="H11" s="83">
        <v>48178</v>
      </c>
      <c r="J11" s="39"/>
    </row>
    <row r="12" spans="1:10" ht="15">
      <c r="A12" s="31"/>
      <c r="B12" s="38"/>
      <c r="C12" s="39"/>
      <c r="D12" s="38"/>
      <c r="E12" s="39"/>
      <c r="F12" s="38"/>
      <c r="G12" s="39"/>
      <c r="H12" s="38"/>
      <c r="J12" s="39"/>
    </row>
    <row r="13" spans="1:10" ht="15">
      <c r="A13" s="31" t="s">
        <v>44</v>
      </c>
      <c r="B13" s="41">
        <f>F13--21256</f>
        <v>-23212</v>
      </c>
      <c r="C13" s="39"/>
      <c r="D13" s="84">
        <f>20314+H13</f>
        <v>-27809</v>
      </c>
      <c r="E13" s="39"/>
      <c r="F13" s="41">
        <v>-44468</v>
      </c>
      <c r="G13" s="39"/>
      <c r="H13" s="84">
        <v>-48123</v>
      </c>
      <c r="J13" s="39"/>
    </row>
    <row r="14" spans="1:10" ht="15">
      <c r="A14" s="31"/>
      <c r="B14" s="5"/>
      <c r="C14" s="5"/>
      <c r="D14" s="5"/>
      <c r="E14" s="5"/>
      <c r="F14" s="5"/>
      <c r="G14" s="5"/>
      <c r="H14" s="5"/>
      <c r="J14" s="40"/>
    </row>
    <row r="15" spans="1:10" ht="15">
      <c r="A15" s="31" t="s">
        <v>75</v>
      </c>
      <c r="B15" s="38">
        <f>B11+B13</f>
        <v>3014</v>
      </c>
      <c r="C15" s="39"/>
      <c r="D15" s="38">
        <f>D11+D13</f>
        <v>496</v>
      </c>
      <c r="E15" s="39"/>
      <c r="F15" s="38">
        <f>F11+F13</f>
        <v>4371</v>
      </c>
      <c r="G15" s="39"/>
      <c r="H15" s="38">
        <f>H11+H13</f>
        <v>55</v>
      </c>
      <c r="J15" s="39"/>
    </row>
    <row r="16" spans="1:10" ht="15">
      <c r="A16" s="31"/>
      <c r="B16" s="38"/>
      <c r="C16" s="39"/>
      <c r="D16" s="38"/>
      <c r="E16" s="39"/>
      <c r="F16" s="38"/>
      <c r="G16" s="39"/>
      <c r="H16" s="38"/>
      <c r="J16" s="39"/>
    </row>
    <row r="17" spans="1:10" ht="15">
      <c r="A17" s="31" t="s">
        <v>68</v>
      </c>
      <c r="B17" s="38">
        <f>F17--178</f>
        <v>-163</v>
      </c>
      <c r="C17" s="39"/>
      <c r="D17" s="38">
        <f>116+H17</f>
        <v>-8</v>
      </c>
      <c r="E17" s="39"/>
      <c r="F17" s="38">
        <v>-341</v>
      </c>
      <c r="G17" s="39"/>
      <c r="H17" s="38">
        <v>-124</v>
      </c>
      <c r="J17" s="39"/>
    </row>
    <row r="18" spans="1:10" ht="15">
      <c r="A18" s="31"/>
      <c r="B18" s="38"/>
      <c r="C18" s="39"/>
      <c r="D18" s="38"/>
      <c r="E18" s="39"/>
      <c r="F18" s="38"/>
      <c r="G18" s="39"/>
      <c r="H18" s="38"/>
      <c r="J18" s="39"/>
    </row>
    <row r="19" spans="1:10" ht="15">
      <c r="A19" s="31" t="s">
        <v>72</v>
      </c>
      <c r="B19" s="38">
        <f>F19--376</f>
        <v>-626</v>
      </c>
      <c r="C19" s="39"/>
      <c r="D19" s="83">
        <f>87+H19</f>
        <v>-394</v>
      </c>
      <c r="E19" s="39"/>
      <c r="F19" s="38">
        <v>-1002</v>
      </c>
      <c r="G19" s="39"/>
      <c r="H19" s="83">
        <v>-481</v>
      </c>
      <c r="J19" s="39"/>
    </row>
    <row r="20" spans="1:10" ht="15">
      <c r="A20" s="31"/>
      <c r="B20" s="38"/>
      <c r="C20" s="39"/>
      <c r="D20" s="38"/>
      <c r="E20" s="39"/>
      <c r="F20" s="38"/>
      <c r="G20" s="39"/>
      <c r="H20" s="38"/>
      <c r="J20" s="39"/>
    </row>
    <row r="21" spans="1:10" ht="15">
      <c r="A21" s="31" t="s">
        <v>46</v>
      </c>
      <c r="B21" s="38">
        <f>F21--1549</f>
        <v>-1397</v>
      </c>
      <c r="C21" s="39"/>
      <c r="D21" s="83">
        <f>1468+H21</f>
        <v>-1344</v>
      </c>
      <c r="E21" s="39"/>
      <c r="F21" s="38">
        <v>-2946</v>
      </c>
      <c r="G21" s="39"/>
      <c r="H21" s="83">
        <v>-2812</v>
      </c>
      <c r="J21" s="39"/>
    </row>
    <row r="22" spans="1:10" ht="15">
      <c r="A22" s="31"/>
      <c r="B22" s="38"/>
      <c r="C22" s="39"/>
      <c r="D22" s="38"/>
      <c r="E22" s="39"/>
      <c r="F22" s="38"/>
      <c r="G22" s="39"/>
      <c r="H22" s="38"/>
      <c r="J22" s="39"/>
    </row>
    <row r="23" spans="1:10" ht="15">
      <c r="A23" s="31" t="s">
        <v>48</v>
      </c>
      <c r="B23" s="38">
        <f>F23--725</f>
        <v>-764</v>
      </c>
      <c r="C23" s="39"/>
      <c r="D23" s="83">
        <f>440+H23</f>
        <v>-491</v>
      </c>
      <c r="E23" s="39"/>
      <c r="F23" s="38">
        <v>-1489</v>
      </c>
      <c r="G23" s="39"/>
      <c r="H23" s="83">
        <v>-931</v>
      </c>
      <c r="J23" s="39"/>
    </row>
    <row r="24" spans="1:10" ht="15">
      <c r="A24" s="31"/>
      <c r="B24" s="41"/>
      <c r="C24" s="39"/>
      <c r="D24" s="41"/>
      <c r="E24" s="39"/>
      <c r="F24" s="41"/>
      <c r="G24" s="39"/>
      <c r="H24" s="41"/>
      <c r="J24" s="39"/>
    </row>
    <row r="25" spans="1:10" ht="15">
      <c r="A25" s="31" t="s">
        <v>111</v>
      </c>
      <c r="B25" s="39">
        <f>SUM(B15:B24)</f>
        <v>64</v>
      </c>
      <c r="C25" s="39"/>
      <c r="D25" s="39">
        <f>SUM(D15:D24)</f>
        <v>-1741</v>
      </c>
      <c r="E25" s="39"/>
      <c r="F25" s="39">
        <f>SUM(F15:F24)</f>
        <v>-1407</v>
      </c>
      <c r="G25" s="39"/>
      <c r="H25" s="39">
        <f>SUM(H15:H24)</f>
        <v>-4293</v>
      </c>
      <c r="J25" s="39"/>
    </row>
    <row r="26" spans="1:10" ht="15">
      <c r="A26" s="31"/>
      <c r="B26" s="38"/>
      <c r="C26" s="39"/>
      <c r="D26" s="38"/>
      <c r="E26" s="39"/>
      <c r="F26" s="38"/>
      <c r="G26" s="39"/>
      <c r="H26" s="38"/>
      <c r="J26" s="39"/>
    </row>
    <row r="27" spans="1:10" ht="15">
      <c r="A27" s="31" t="s">
        <v>8</v>
      </c>
      <c r="B27" s="84">
        <f>F27-515</f>
        <v>478</v>
      </c>
      <c r="C27" s="39"/>
      <c r="D27" s="84">
        <f>1+H27</f>
        <v>1044</v>
      </c>
      <c r="E27" s="39"/>
      <c r="F27" s="84">
        <v>993</v>
      </c>
      <c r="G27" s="39"/>
      <c r="H27" s="84">
        <v>1043</v>
      </c>
      <c r="J27" s="85"/>
    </row>
    <row r="28" spans="1:10" ht="15">
      <c r="A28" s="31"/>
      <c r="B28" s="39"/>
      <c r="C28" s="39"/>
      <c r="D28" s="39"/>
      <c r="E28" s="39"/>
      <c r="F28" s="39"/>
      <c r="G28" s="39"/>
      <c r="H28" s="39"/>
      <c r="J28" s="39"/>
    </row>
    <row r="29" spans="1:10" ht="15.75" thickBot="1">
      <c r="A29" s="35" t="s">
        <v>112</v>
      </c>
      <c r="B29" s="86">
        <f>SUM(B25:B27)</f>
        <v>542</v>
      </c>
      <c r="C29" s="39"/>
      <c r="D29" s="86">
        <f>SUM(D25:D27)</f>
        <v>-697</v>
      </c>
      <c r="E29" s="39"/>
      <c r="F29" s="86">
        <f>SUM(F25:F27)</f>
        <v>-414</v>
      </c>
      <c r="G29" s="39"/>
      <c r="H29" s="86">
        <f>SUM(H25:H27)</f>
        <v>-3250</v>
      </c>
      <c r="J29" s="39"/>
    </row>
    <row r="30" spans="1:10" ht="15.75" thickTop="1">
      <c r="A30" s="31"/>
      <c r="B30" s="38"/>
      <c r="C30" s="39"/>
      <c r="D30" s="38"/>
      <c r="E30" s="39"/>
      <c r="F30" s="38"/>
      <c r="G30" s="39"/>
      <c r="H30" s="38"/>
      <c r="J30" s="40"/>
    </row>
    <row r="31" spans="1:8" ht="15">
      <c r="A31" s="31" t="s">
        <v>45</v>
      </c>
      <c r="B31" s="38"/>
      <c r="C31" s="39"/>
      <c r="D31" s="38"/>
      <c r="E31" s="39"/>
      <c r="F31" s="38"/>
      <c r="G31" s="39"/>
      <c r="H31" s="38"/>
    </row>
    <row r="32" spans="1:8" ht="15.75" thickBot="1">
      <c r="A32" s="87" t="s">
        <v>69</v>
      </c>
      <c r="B32" s="88">
        <f>B29</f>
        <v>542</v>
      </c>
      <c r="C32" s="39"/>
      <c r="D32" s="88">
        <f>D29</f>
        <v>-697</v>
      </c>
      <c r="E32" s="39"/>
      <c r="F32" s="88">
        <f>F29</f>
        <v>-414</v>
      </c>
      <c r="G32" s="39"/>
      <c r="H32" s="88">
        <f>H29</f>
        <v>-3250</v>
      </c>
    </row>
    <row r="33" spans="1:8" ht="15.75" thickTop="1">
      <c r="A33" s="31"/>
      <c r="B33" s="38"/>
      <c r="C33" s="39"/>
      <c r="D33" s="38"/>
      <c r="E33" s="39"/>
      <c r="F33" s="38"/>
      <c r="G33" s="39"/>
      <c r="H33" s="38"/>
    </row>
    <row r="34" spans="1:8" ht="15">
      <c r="A34" s="31" t="s">
        <v>115</v>
      </c>
      <c r="B34" s="89">
        <f>(+B32*1000*100)/236810000</f>
        <v>0.2288754697859043</v>
      </c>
      <c r="C34" s="90"/>
      <c r="D34" s="89">
        <f>(+D32*1000*100)/236810000</f>
        <v>-0.29432878679109836</v>
      </c>
      <c r="E34" s="90"/>
      <c r="F34" s="89">
        <f>(+F32*1000*100)/236810000</f>
        <v>-0.17482369832355052</v>
      </c>
      <c r="G34" s="90"/>
      <c r="H34" s="89">
        <f>(+H32*1000*100)/236810000</f>
        <v>-1.3724082597863265</v>
      </c>
    </row>
    <row r="35" spans="1:8" ht="15">
      <c r="A35" s="31"/>
      <c r="B35" s="89"/>
      <c r="C35" s="90"/>
      <c r="D35" s="89"/>
      <c r="E35" s="90"/>
      <c r="F35" s="5"/>
      <c r="G35" s="90"/>
      <c r="H35" s="89"/>
    </row>
    <row r="36" spans="1:8" ht="15">
      <c r="A36" s="31" t="s">
        <v>114</v>
      </c>
      <c r="B36" s="89" t="s">
        <v>64</v>
      </c>
      <c r="C36" s="90"/>
      <c r="D36" s="89" t="s">
        <v>64</v>
      </c>
      <c r="E36" s="90"/>
      <c r="F36" s="89" t="s">
        <v>64</v>
      </c>
      <c r="G36" s="90"/>
      <c r="H36" s="89" t="s">
        <v>64</v>
      </c>
    </row>
    <row r="37" ht="15">
      <c r="A37" s="31"/>
    </row>
    <row r="38" spans="1:2" ht="15">
      <c r="A38" s="32"/>
      <c r="B38" s="91"/>
    </row>
    <row r="39" ht="15">
      <c r="A39" s="32"/>
    </row>
    <row r="40" ht="15">
      <c r="A40" s="32"/>
    </row>
    <row r="41" ht="15">
      <c r="A41" s="32"/>
    </row>
    <row r="42" ht="15">
      <c r="A42" s="32"/>
    </row>
    <row r="43" ht="15">
      <c r="A43" s="32"/>
    </row>
    <row r="44" ht="15">
      <c r="A44" s="32"/>
    </row>
    <row r="51" spans="2:6" ht="15">
      <c r="B51" s="92"/>
      <c r="F51" s="92"/>
    </row>
    <row r="60" spans="1:8" s="8" customFormat="1" ht="12.75">
      <c r="A60" s="11"/>
      <c r="B60" s="9"/>
      <c r="C60" s="10"/>
      <c r="D60" s="9"/>
      <c r="E60" s="10"/>
      <c r="F60" s="9"/>
      <c r="G60" s="10"/>
      <c r="H60" s="9"/>
    </row>
    <row r="61" spans="2:8" s="8" customFormat="1" ht="12.75">
      <c r="B61" s="9"/>
      <c r="C61" s="10"/>
      <c r="D61" s="9"/>
      <c r="E61" s="10"/>
      <c r="F61" s="9"/>
      <c r="G61" s="10"/>
      <c r="H61" s="9"/>
    </row>
  </sheetData>
  <printOptions/>
  <pageMargins left="0.75" right="0.5" top="1" bottom="0.5" header="0.5" footer="0.25"/>
  <pageSetup horizontalDpi="300" verticalDpi="300" orientation="portrait" paperSize="9" scale="95" r:id="rId2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&amp;R&amp;"Times New Roman,Regular"&amp;11Page 1 of 12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100" workbookViewId="0" topLeftCell="A23">
      <selection activeCell="D35" sqref="D35"/>
    </sheetView>
  </sheetViews>
  <sheetFormatPr defaultColWidth="9.140625" defaultRowHeight="12.75"/>
  <cols>
    <col min="1" max="2" width="4.7109375" style="12" customWidth="1"/>
    <col min="3" max="3" width="54.7109375" style="12" customWidth="1"/>
    <col min="4" max="4" width="13.7109375" style="12" customWidth="1"/>
    <col min="5" max="5" width="3.7109375" style="13" customWidth="1"/>
    <col min="6" max="6" width="13.7109375" style="12" customWidth="1"/>
    <col min="7" max="16384" width="9.140625" style="12" customWidth="1"/>
  </cols>
  <sheetData>
    <row r="1" ht="18.75">
      <c r="A1" s="1" t="s">
        <v>37</v>
      </c>
    </row>
    <row r="2" spans="1:6" ht="18.75">
      <c r="A2" s="1" t="s">
        <v>108</v>
      </c>
      <c r="C2" s="14"/>
      <c r="D2" s="15"/>
      <c r="E2" s="16"/>
      <c r="F2" s="15"/>
    </row>
    <row r="3" spans="1:6" ht="14.25" customHeight="1">
      <c r="A3" s="1"/>
      <c r="C3" s="14"/>
      <c r="D3" s="15"/>
      <c r="E3" s="16"/>
      <c r="F3" s="15"/>
    </row>
    <row r="4" spans="1:6" s="67" customFormat="1" ht="15">
      <c r="A4" s="32"/>
      <c r="C4" s="68"/>
      <c r="D4" s="69" t="s">
        <v>53</v>
      </c>
      <c r="E4" s="70"/>
      <c r="F4" s="69" t="s">
        <v>53</v>
      </c>
    </row>
    <row r="5" spans="1:6" s="67" customFormat="1" ht="15">
      <c r="A5" s="32"/>
      <c r="D5" s="71" t="s">
        <v>105</v>
      </c>
      <c r="E5" s="72"/>
      <c r="F5" s="71" t="s">
        <v>88</v>
      </c>
    </row>
    <row r="6" spans="1:6" s="67" customFormat="1" ht="15">
      <c r="A6" s="36"/>
      <c r="B6" s="73"/>
      <c r="D6" s="74" t="s">
        <v>0</v>
      </c>
      <c r="E6" s="70"/>
      <c r="F6" s="74" t="s">
        <v>0</v>
      </c>
    </row>
    <row r="7" spans="1:6" s="67" customFormat="1" ht="15">
      <c r="A7" s="36"/>
      <c r="B7" s="73"/>
      <c r="D7" s="75" t="s">
        <v>36</v>
      </c>
      <c r="E7" s="70"/>
      <c r="F7" s="75" t="s">
        <v>35</v>
      </c>
    </row>
    <row r="8" spans="1:6" s="67" customFormat="1" ht="15">
      <c r="A8" s="44" t="s">
        <v>91</v>
      </c>
      <c r="B8" s="73"/>
      <c r="D8" s="75"/>
      <c r="E8" s="70"/>
      <c r="F8" s="75"/>
    </row>
    <row r="9" spans="1:6" s="67" customFormat="1" ht="15">
      <c r="A9" s="31" t="s">
        <v>4</v>
      </c>
      <c r="B9" s="38"/>
      <c r="C9" s="38"/>
      <c r="D9" s="38">
        <v>68392</v>
      </c>
      <c r="E9" s="39"/>
      <c r="F9" s="38">
        <v>68961</v>
      </c>
    </row>
    <row r="10" spans="1:6" s="67" customFormat="1" ht="15" hidden="1">
      <c r="A10" s="31" t="s">
        <v>51</v>
      </c>
      <c r="B10" s="38"/>
      <c r="C10" s="38"/>
      <c r="D10" s="38"/>
      <c r="E10" s="39"/>
      <c r="F10" s="38">
        <v>0</v>
      </c>
    </row>
    <row r="11" spans="1:6" s="67" customFormat="1" ht="15">
      <c r="A11" s="31" t="s">
        <v>55</v>
      </c>
      <c r="B11" s="38"/>
      <c r="C11" s="38"/>
      <c r="D11" s="38">
        <v>178</v>
      </c>
      <c r="E11" s="39"/>
      <c r="F11" s="38">
        <v>1245</v>
      </c>
    </row>
    <row r="12" spans="1:6" s="67" customFormat="1" ht="15" hidden="1">
      <c r="A12" s="31" t="s">
        <v>34</v>
      </c>
      <c r="B12" s="38"/>
      <c r="C12" s="38"/>
      <c r="D12" s="38"/>
      <c r="E12" s="39"/>
      <c r="F12" s="38">
        <v>0</v>
      </c>
    </row>
    <row r="13" spans="1:6" s="67" customFormat="1" ht="15" hidden="1">
      <c r="A13" s="31" t="s">
        <v>41</v>
      </c>
      <c r="B13" s="38"/>
      <c r="C13" s="38"/>
      <c r="D13" s="38"/>
      <c r="E13" s="39"/>
      <c r="F13" s="38">
        <v>0</v>
      </c>
    </row>
    <row r="14" spans="1:6" s="67" customFormat="1" ht="15">
      <c r="A14" s="31" t="s">
        <v>52</v>
      </c>
      <c r="B14" s="38"/>
      <c r="C14" s="38"/>
      <c r="D14" s="41">
        <v>42728</v>
      </c>
      <c r="E14" s="39"/>
      <c r="F14" s="41">
        <v>42728</v>
      </c>
    </row>
    <row r="15" spans="1:6" s="67" customFormat="1" ht="15" hidden="1">
      <c r="A15" s="31" t="s">
        <v>43</v>
      </c>
      <c r="B15" s="38"/>
      <c r="C15" s="38"/>
      <c r="D15" s="41">
        <v>0</v>
      </c>
      <c r="E15" s="39"/>
      <c r="F15" s="41">
        <v>0</v>
      </c>
    </row>
    <row r="16" spans="1:6" s="67" customFormat="1" ht="15">
      <c r="A16" s="28" t="s">
        <v>80</v>
      </c>
      <c r="B16" s="38"/>
      <c r="C16" s="38"/>
      <c r="D16" s="41">
        <f>SUM(D9:D14)</f>
        <v>111298</v>
      </c>
      <c r="E16" s="39"/>
      <c r="F16" s="41">
        <f>SUM(F9:F14)</f>
        <v>112934</v>
      </c>
    </row>
    <row r="17" spans="1:6" s="67" customFormat="1" ht="15">
      <c r="A17" s="31"/>
      <c r="B17" s="38"/>
      <c r="C17" s="38"/>
      <c r="D17" s="38"/>
      <c r="E17" s="39"/>
      <c r="F17" s="38"/>
    </row>
    <row r="18" spans="1:8" s="67" customFormat="1" ht="15">
      <c r="A18" s="31" t="s">
        <v>5</v>
      </c>
      <c r="C18" s="38"/>
      <c r="D18" s="38">
        <v>18301</v>
      </c>
      <c r="E18" s="39"/>
      <c r="F18" s="38">
        <v>25040</v>
      </c>
      <c r="H18" s="93"/>
    </row>
    <row r="19" spans="1:6" s="67" customFormat="1" ht="15">
      <c r="A19" s="31" t="s">
        <v>65</v>
      </c>
      <c r="C19" s="38"/>
      <c r="D19" s="38">
        <v>494</v>
      </c>
      <c r="E19" s="39"/>
      <c r="F19" s="38">
        <v>639</v>
      </c>
    </row>
    <row r="20" spans="1:6" s="67" customFormat="1" ht="15">
      <c r="A20" s="31" t="s">
        <v>6</v>
      </c>
      <c r="C20" s="38"/>
      <c r="D20" s="38">
        <v>26546</v>
      </c>
      <c r="E20" s="39"/>
      <c r="F20" s="38">
        <v>20560</v>
      </c>
    </row>
    <row r="21" spans="1:6" s="67" customFormat="1" ht="15">
      <c r="A21" s="31" t="s">
        <v>33</v>
      </c>
      <c r="C21" s="38"/>
      <c r="D21" s="41">
        <f>777+1078</f>
        <v>1855</v>
      </c>
      <c r="E21" s="39"/>
      <c r="F21" s="41">
        <v>6417</v>
      </c>
    </row>
    <row r="22" spans="1:6" s="67" customFormat="1" ht="15">
      <c r="A22" s="28" t="s">
        <v>81</v>
      </c>
      <c r="B22" s="38"/>
      <c r="C22" s="38"/>
      <c r="D22" s="41">
        <f>SUM(D18:D21)</f>
        <v>47196</v>
      </c>
      <c r="E22" s="39"/>
      <c r="F22" s="41">
        <f>SUM(F18:F21)</f>
        <v>52656</v>
      </c>
    </row>
    <row r="23" spans="1:6" s="67" customFormat="1" ht="15">
      <c r="A23" s="28"/>
      <c r="B23" s="38"/>
      <c r="C23" s="38"/>
      <c r="D23" s="39"/>
      <c r="E23" s="39"/>
      <c r="F23" s="39"/>
    </row>
    <row r="24" spans="1:6" s="67" customFormat="1" ht="15">
      <c r="A24" s="28" t="s">
        <v>82</v>
      </c>
      <c r="B24" s="38"/>
      <c r="C24" s="38"/>
      <c r="D24" s="41">
        <f>D16+D22</f>
        <v>158494</v>
      </c>
      <c r="E24" s="39"/>
      <c r="F24" s="41">
        <f>F16+F22</f>
        <v>165590</v>
      </c>
    </row>
    <row r="25" spans="1:6" s="67" customFormat="1" ht="15">
      <c r="A25" s="28"/>
      <c r="B25" s="38"/>
      <c r="C25" s="38"/>
      <c r="D25" s="39"/>
      <c r="E25" s="39"/>
      <c r="F25" s="39"/>
    </row>
    <row r="26" spans="1:6" s="67" customFormat="1" ht="15">
      <c r="A26" s="28" t="s">
        <v>66</v>
      </c>
      <c r="B26" s="38"/>
      <c r="C26" s="38"/>
      <c r="D26" s="39"/>
      <c r="E26" s="39"/>
      <c r="F26" s="39"/>
    </row>
    <row r="27" spans="1:6" s="67" customFormat="1" ht="15">
      <c r="A27" s="31" t="s">
        <v>2</v>
      </c>
      <c r="B27" s="38"/>
      <c r="C27" s="38"/>
      <c r="D27" s="38">
        <v>118405</v>
      </c>
      <c r="E27" s="39"/>
      <c r="F27" s="38">
        <v>118405</v>
      </c>
    </row>
    <row r="28" spans="1:6" s="67" customFormat="1" ht="15">
      <c r="A28" s="31" t="s">
        <v>26</v>
      </c>
      <c r="B28" s="38"/>
      <c r="C28" s="38"/>
      <c r="D28" s="39">
        <f>'Changes in equity '!D17+'Changes in equity '!F17</f>
        <v>-31038</v>
      </c>
      <c r="E28" s="39"/>
      <c r="F28" s="39">
        <f>'Changes in equity '!D13+'Changes in equity '!F13</f>
        <v>-30624</v>
      </c>
    </row>
    <row r="29" spans="1:6" s="67" customFormat="1" ht="15">
      <c r="A29" s="28" t="s">
        <v>116</v>
      </c>
      <c r="B29" s="38"/>
      <c r="C29" s="38"/>
      <c r="D29" s="76">
        <f>SUM(D27:D28)</f>
        <v>87367</v>
      </c>
      <c r="E29" s="39"/>
      <c r="F29" s="76">
        <f>SUM(F27:F28)</f>
        <v>87781</v>
      </c>
    </row>
    <row r="30" spans="1:6" s="67" customFormat="1" ht="15">
      <c r="A30" s="28"/>
      <c r="B30" s="38"/>
      <c r="C30" s="38"/>
      <c r="D30" s="39"/>
      <c r="E30" s="39"/>
      <c r="F30" s="39"/>
    </row>
    <row r="31" spans="1:6" s="67" customFormat="1" ht="15">
      <c r="A31" s="28" t="s">
        <v>83</v>
      </c>
      <c r="B31" s="38"/>
      <c r="C31" s="38"/>
      <c r="D31" s="38"/>
      <c r="E31" s="39"/>
      <c r="F31" s="38"/>
    </row>
    <row r="32" spans="1:6" s="67" customFormat="1" ht="15">
      <c r="A32" s="31" t="s">
        <v>1</v>
      </c>
      <c r="B32" s="38"/>
      <c r="C32" s="38"/>
      <c r="D32" s="38">
        <v>20142</v>
      </c>
      <c r="E32" s="39"/>
      <c r="F32" s="38">
        <f>19077-944</f>
        <v>18133</v>
      </c>
    </row>
    <row r="33" spans="1:6" s="67" customFormat="1" ht="15">
      <c r="A33" s="31" t="s">
        <v>93</v>
      </c>
      <c r="B33" s="38"/>
      <c r="C33" s="38"/>
      <c r="D33" s="38">
        <v>830</v>
      </c>
      <c r="E33" s="39"/>
      <c r="F33" s="38">
        <v>944</v>
      </c>
    </row>
    <row r="34" spans="1:6" s="67" customFormat="1" ht="15">
      <c r="A34" s="31" t="s">
        <v>42</v>
      </c>
      <c r="B34" s="38"/>
      <c r="C34" s="38"/>
      <c r="D34" s="39">
        <v>2309</v>
      </c>
      <c r="E34" s="39"/>
      <c r="F34" s="39">
        <v>3307</v>
      </c>
    </row>
    <row r="35" spans="1:6" s="67" customFormat="1" ht="15">
      <c r="A35" s="28" t="s">
        <v>84</v>
      </c>
      <c r="B35" s="38"/>
      <c r="C35" s="38"/>
      <c r="D35" s="76">
        <f>SUM(D32:D34)</f>
        <v>23281</v>
      </c>
      <c r="E35" s="39"/>
      <c r="F35" s="76">
        <f>SUM(F32:F34)</f>
        <v>22384</v>
      </c>
    </row>
    <row r="36" spans="1:6" s="67" customFormat="1" ht="15">
      <c r="A36" s="28"/>
      <c r="B36" s="38"/>
      <c r="C36" s="38"/>
      <c r="D36" s="38"/>
      <c r="E36" s="39"/>
      <c r="F36" s="38"/>
    </row>
    <row r="37" spans="1:6" s="67" customFormat="1" ht="15">
      <c r="A37" s="31" t="s">
        <v>7</v>
      </c>
      <c r="C37" s="38"/>
      <c r="D37" s="38">
        <f>3476+7245</f>
        <v>10721</v>
      </c>
      <c r="E37" s="39"/>
      <c r="F37" s="38">
        <v>14490</v>
      </c>
    </row>
    <row r="38" spans="1:6" s="67" customFormat="1" ht="15">
      <c r="A38" s="31" t="s">
        <v>56</v>
      </c>
      <c r="C38" s="38"/>
      <c r="D38" s="38">
        <v>0</v>
      </c>
      <c r="E38" s="39"/>
      <c r="F38" s="38">
        <v>0</v>
      </c>
    </row>
    <row r="39" spans="1:6" s="67" customFormat="1" ht="15">
      <c r="A39" s="31" t="s">
        <v>57</v>
      </c>
      <c r="C39" s="38"/>
      <c r="D39" s="38">
        <f>34794+2102</f>
        <v>36896</v>
      </c>
      <c r="E39" s="39"/>
      <c r="F39" s="38">
        <f>40935-229</f>
        <v>40706</v>
      </c>
    </row>
    <row r="40" spans="1:6" s="67" customFormat="1" ht="15">
      <c r="A40" s="31" t="s">
        <v>92</v>
      </c>
      <c r="B40" s="38"/>
      <c r="C40" s="38"/>
      <c r="D40" s="41">
        <v>229</v>
      </c>
      <c r="E40" s="39"/>
      <c r="F40" s="41">
        <v>229</v>
      </c>
    </row>
    <row r="41" spans="1:6" s="67" customFormat="1" ht="15">
      <c r="A41" s="28" t="s">
        <v>85</v>
      </c>
      <c r="B41" s="38"/>
      <c r="C41" s="38"/>
      <c r="D41" s="76">
        <f>SUM(D37:D40)</f>
        <v>47846</v>
      </c>
      <c r="E41" s="39"/>
      <c r="F41" s="76">
        <f>SUM(F37:F40)</f>
        <v>55425</v>
      </c>
    </row>
    <row r="42" spans="1:6" s="67" customFormat="1" ht="15">
      <c r="A42" s="31"/>
      <c r="B42" s="38"/>
      <c r="C42" s="38"/>
      <c r="D42" s="38"/>
      <c r="E42" s="39"/>
      <c r="F42" s="38"/>
    </row>
    <row r="43" spans="1:6" s="67" customFormat="1" ht="15">
      <c r="A43" s="28" t="s">
        <v>86</v>
      </c>
      <c r="B43" s="38"/>
      <c r="C43" s="38"/>
      <c r="D43" s="41">
        <f>D35+D41</f>
        <v>71127</v>
      </c>
      <c r="E43" s="39"/>
      <c r="F43" s="41">
        <f>F35+F41</f>
        <v>77809</v>
      </c>
    </row>
    <row r="44" spans="1:6" s="67" customFormat="1" ht="15">
      <c r="A44" s="31"/>
      <c r="B44" s="38"/>
      <c r="C44" s="38"/>
      <c r="D44" s="38"/>
      <c r="E44" s="39"/>
      <c r="F44" s="38"/>
    </row>
    <row r="45" spans="1:6" s="67" customFormat="1" ht="15">
      <c r="A45" s="28" t="s">
        <v>87</v>
      </c>
      <c r="B45" s="38"/>
      <c r="C45" s="38"/>
      <c r="D45" s="41">
        <f>D29+D43</f>
        <v>158494</v>
      </c>
      <c r="E45" s="39"/>
      <c r="F45" s="41">
        <f>F29+F43</f>
        <v>165590</v>
      </c>
    </row>
    <row r="46" spans="1:6" s="67" customFormat="1" ht="15">
      <c r="A46" s="28"/>
      <c r="B46" s="38"/>
      <c r="C46" s="38"/>
      <c r="D46" s="38"/>
      <c r="E46" s="39"/>
      <c r="F46" s="38"/>
    </row>
    <row r="47" spans="1:5" s="67" customFormat="1" ht="15">
      <c r="A47" s="31" t="s">
        <v>54</v>
      </c>
      <c r="B47" s="38"/>
      <c r="C47" s="38"/>
      <c r="E47" s="73"/>
    </row>
    <row r="48" spans="1:6" s="67" customFormat="1" ht="15">
      <c r="A48" s="31" t="s">
        <v>70</v>
      </c>
      <c r="B48" s="38"/>
      <c r="C48" s="38"/>
      <c r="D48" s="77">
        <f>(+D29*1000*100)/236810000</f>
        <v>36.89328997930831</v>
      </c>
      <c r="E48" s="78"/>
      <c r="F48" s="77">
        <f>(+F29*1000*100)/236810000</f>
        <v>37.06811367763186</v>
      </c>
    </row>
    <row r="49" spans="1:6" s="67" customFormat="1" ht="15">
      <c r="A49" s="31"/>
      <c r="B49" s="38"/>
      <c r="C49" s="38"/>
      <c r="D49" s="79"/>
      <c r="E49" s="39"/>
      <c r="F49" s="79"/>
    </row>
    <row r="50" spans="1:6" s="67" customFormat="1" ht="15">
      <c r="A50" s="31"/>
      <c r="B50" s="38"/>
      <c r="C50" s="38"/>
      <c r="D50" s="79"/>
      <c r="E50" s="39"/>
      <c r="F50" s="79"/>
    </row>
    <row r="51" spans="1:6" s="67" customFormat="1" ht="15">
      <c r="A51" s="31"/>
      <c r="B51" s="38"/>
      <c r="C51" s="38"/>
      <c r="D51" s="79"/>
      <c r="E51" s="39"/>
      <c r="F51" s="79"/>
    </row>
    <row r="52" spans="1:6" s="67" customFormat="1" ht="15">
      <c r="A52" s="31"/>
      <c r="B52" s="38"/>
      <c r="C52" s="38"/>
      <c r="D52" s="79"/>
      <c r="E52" s="39"/>
      <c r="F52" s="79"/>
    </row>
    <row r="53" spans="1:6" s="67" customFormat="1" ht="15">
      <c r="A53" s="31"/>
      <c r="B53" s="38"/>
      <c r="C53" s="38"/>
      <c r="D53" s="79"/>
      <c r="E53" s="39"/>
      <c r="F53" s="79"/>
    </row>
    <row r="54" spans="1:6" s="67" customFormat="1" ht="15">
      <c r="A54" s="31"/>
      <c r="B54" s="38"/>
      <c r="C54" s="38"/>
      <c r="D54" s="79"/>
      <c r="E54" s="39"/>
      <c r="F54" s="79"/>
    </row>
    <row r="55" spans="1:6" s="67" customFormat="1" ht="15">
      <c r="A55" s="31"/>
      <c r="B55" s="38"/>
      <c r="C55" s="38"/>
      <c r="D55" s="79"/>
      <c r="E55" s="39"/>
      <c r="F55" s="79"/>
    </row>
    <row r="56" spans="1:6" s="67" customFormat="1" ht="15">
      <c r="A56" s="31"/>
      <c r="B56" s="38"/>
      <c r="C56" s="38"/>
      <c r="D56" s="79"/>
      <c r="E56" s="39"/>
      <c r="F56" s="79"/>
    </row>
    <row r="57" spans="1:6" s="67" customFormat="1" ht="15">
      <c r="A57" s="31"/>
      <c r="B57" s="38"/>
      <c r="C57" s="38"/>
      <c r="D57" s="79"/>
      <c r="E57" s="39"/>
      <c r="F57" s="79"/>
    </row>
    <row r="58" s="67" customFormat="1" ht="15">
      <c r="E58" s="73"/>
    </row>
    <row r="59" s="67" customFormat="1" ht="15">
      <c r="E59" s="73"/>
    </row>
    <row r="60" s="67" customFormat="1" ht="15">
      <c r="E60" s="73"/>
    </row>
    <row r="61" s="67" customFormat="1" ht="15">
      <c r="E61" s="73"/>
    </row>
    <row r="62" s="17" customFormat="1" ht="15.75">
      <c r="E62" s="18"/>
    </row>
    <row r="63" s="17" customFormat="1" ht="15.75">
      <c r="E63" s="18"/>
    </row>
    <row r="64" s="17" customFormat="1" ht="15.75">
      <c r="E64" s="18"/>
    </row>
    <row r="65" s="17" customFormat="1" ht="15.75">
      <c r="E65" s="18"/>
    </row>
    <row r="66" s="17" customFormat="1" ht="15.75">
      <c r="E66" s="18"/>
    </row>
    <row r="67" spans="4:5" s="17" customFormat="1" ht="15.75">
      <c r="D67" s="19"/>
      <c r="E67" s="18"/>
    </row>
    <row r="68" s="17" customFormat="1" ht="15.75">
      <c r="E68" s="18"/>
    </row>
    <row r="69" s="17" customFormat="1" ht="15.75">
      <c r="E69" s="18"/>
    </row>
  </sheetData>
  <printOptions/>
  <pageMargins left="0.75" right="0.5" top="1" bottom="0.5" header="0.5" footer="0.25"/>
  <pageSetup horizontalDpi="600" verticalDpi="600" orientation="portrait" paperSize="9" scale="95" r:id="rId2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&amp;R&amp;"Times New Roman,Regular"&amp;11Page 2 of 12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SheetLayoutView="100" workbookViewId="0" topLeftCell="A1">
      <selection activeCell="A15" sqref="A15"/>
    </sheetView>
  </sheetViews>
  <sheetFormatPr defaultColWidth="9.140625" defaultRowHeight="12.75"/>
  <cols>
    <col min="1" max="1" width="36.7109375" style="21" customWidth="1"/>
    <col min="2" max="2" width="12.7109375" style="21" customWidth="1"/>
    <col min="3" max="3" width="2.7109375" style="21" customWidth="1"/>
    <col min="4" max="4" width="12.7109375" style="21" customWidth="1"/>
    <col min="5" max="5" width="2.7109375" style="22" customWidth="1"/>
    <col min="6" max="6" width="12.7109375" style="21" customWidth="1"/>
    <col min="7" max="7" width="2.7109375" style="21" customWidth="1"/>
    <col min="8" max="8" width="12.7109375" style="21" customWidth="1"/>
    <col min="9" max="16384" width="9.140625" style="21" customWidth="1"/>
  </cols>
  <sheetData>
    <row r="1" ht="18.75">
      <c r="A1" s="20" t="s">
        <v>49</v>
      </c>
    </row>
    <row r="2" ht="18.75">
      <c r="A2" s="20" t="s">
        <v>104</v>
      </c>
    </row>
    <row r="3" spans="1:7" ht="12.75">
      <c r="A3" s="23"/>
      <c r="F3" s="24"/>
      <c r="G3" s="24"/>
    </row>
    <row r="4" spans="1:7" s="51" customFormat="1" ht="15">
      <c r="A4" s="50"/>
      <c r="E4" s="52"/>
      <c r="F4" s="53"/>
      <c r="G4" s="53"/>
    </row>
    <row r="5" spans="1:7" s="51" customFormat="1" ht="15">
      <c r="A5" s="50"/>
      <c r="B5" s="54" t="s">
        <v>71</v>
      </c>
      <c r="C5" s="54"/>
      <c r="D5" s="54"/>
      <c r="E5" s="54"/>
      <c r="F5" s="54"/>
      <c r="G5" s="54"/>
    </row>
    <row r="6" spans="1:7" s="51" customFormat="1" ht="15">
      <c r="A6" s="50"/>
      <c r="D6" s="55" t="s">
        <v>59</v>
      </c>
      <c r="E6" s="56"/>
      <c r="F6" s="57" t="s">
        <v>27</v>
      </c>
      <c r="G6" s="56"/>
    </row>
    <row r="7" spans="1:7" s="51" customFormat="1" ht="15">
      <c r="A7" s="50"/>
      <c r="D7" s="56"/>
      <c r="E7" s="56"/>
      <c r="F7" s="56"/>
      <c r="G7" s="56"/>
    </row>
    <row r="8" spans="1:8" s="51" customFormat="1" ht="15">
      <c r="A8" s="50"/>
      <c r="B8" s="58" t="s">
        <v>22</v>
      </c>
      <c r="C8" s="58"/>
      <c r="D8" s="58" t="s">
        <v>21</v>
      </c>
      <c r="E8" s="56"/>
      <c r="F8" s="58" t="s">
        <v>23</v>
      </c>
      <c r="G8" s="58"/>
      <c r="H8" s="58"/>
    </row>
    <row r="9" spans="1:8" s="51" customFormat="1" ht="15">
      <c r="A9" s="50"/>
      <c r="B9" s="58" t="s">
        <v>21</v>
      </c>
      <c r="C9" s="58"/>
      <c r="D9" s="58" t="s">
        <v>26</v>
      </c>
      <c r="E9" s="56"/>
      <c r="F9" s="58" t="s">
        <v>24</v>
      </c>
      <c r="G9" s="58"/>
      <c r="H9" s="58" t="s">
        <v>25</v>
      </c>
    </row>
    <row r="10" spans="1:8" s="51" customFormat="1" ht="15">
      <c r="A10" s="50"/>
      <c r="B10" s="58" t="s">
        <v>3</v>
      </c>
      <c r="C10" s="58"/>
      <c r="D10" s="58" t="s">
        <v>3</v>
      </c>
      <c r="E10" s="56"/>
      <c r="F10" s="58" t="s">
        <v>3</v>
      </c>
      <c r="G10" s="58"/>
      <c r="H10" s="58" t="s">
        <v>3</v>
      </c>
    </row>
    <row r="11" spans="1:5" s="51" customFormat="1" ht="15">
      <c r="A11" s="50"/>
      <c r="E11" s="52"/>
    </row>
    <row r="12" spans="1:8" s="51" customFormat="1" ht="15">
      <c r="A12" s="59"/>
      <c r="B12" s="60"/>
      <c r="C12" s="60"/>
      <c r="D12" s="60"/>
      <c r="E12" s="61"/>
      <c r="F12" s="60"/>
      <c r="G12" s="60"/>
      <c r="H12" s="60"/>
    </row>
    <row r="13" spans="1:8" s="51" customFormat="1" ht="15">
      <c r="A13" s="50" t="s">
        <v>94</v>
      </c>
      <c r="B13" s="60">
        <v>118405</v>
      </c>
      <c r="C13" s="60"/>
      <c r="D13" s="60">
        <v>120</v>
      </c>
      <c r="E13" s="61"/>
      <c r="F13" s="60">
        <v>-30744</v>
      </c>
      <c r="G13" s="60"/>
      <c r="H13" s="61">
        <f>SUM(B13:F13)</f>
        <v>87781</v>
      </c>
    </row>
    <row r="14" spans="1:8" s="51" customFormat="1" ht="15">
      <c r="A14" s="50"/>
      <c r="B14" s="60"/>
      <c r="C14" s="60"/>
      <c r="D14" s="60"/>
      <c r="E14" s="61"/>
      <c r="F14" s="60"/>
      <c r="G14" s="60"/>
      <c r="H14" s="60"/>
    </row>
    <row r="15" spans="1:8" s="51" customFormat="1" ht="15">
      <c r="A15" s="50" t="s">
        <v>95</v>
      </c>
      <c r="B15" s="61">
        <v>0</v>
      </c>
      <c r="C15" s="61"/>
      <c r="D15" s="61">
        <v>0</v>
      </c>
      <c r="E15" s="61"/>
      <c r="F15" s="60">
        <f>'Income statement '!F32</f>
        <v>-414</v>
      </c>
      <c r="G15" s="60"/>
      <c r="H15" s="61">
        <f>SUM(B15:F15)</f>
        <v>-414</v>
      </c>
    </row>
    <row r="16" spans="1:8" s="51" customFormat="1" ht="15">
      <c r="A16" s="50"/>
      <c r="B16" s="62"/>
      <c r="C16" s="62"/>
      <c r="D16" s="62"/>
      <c r="E16" s="62"/>
      <c r="F16" s="62"/>
      <c r="G16" s="62"/>
      <c r="H16" s="62"/>
    </row>
    <row r="17" spans="1:8" s="51" customFormat="1" ht="15.75" thickBot="1">
      <c r="A17" s="50" t="s">
        <v>109</v>
      </c>
      <c r="B17" s="63">
        <f>SUM(B13:B15)</f>
        <v>118405</v>
      </c>
      <c r="C17" s="63"/>
      <c r="D17" s="63">
        <f>SUM(D13:D15)</f>
        <v>120</v>
      </c>
      <c r="E17" s="63"/>
      <c r="F17" s="63">
        <f>SUM(F13:F16)</f>
        <v>-31158</v>
      </c>
      <c r="G17" s="63"/>
      <c r="H17" s="63">
        <f>SUM(H13:H16)</f>
        <v>87367</v>
      </c>
    </row>
    <row r="18" spans="1:4" s="51" customFormat="1" ht="15.75" thickTop="1">
      <c r="A18" s="50"/>
      <c r="D18" s="64"/>
    </row>
    <row r="19" spans="1:8" s="51" customFormat="1" ht="15">
      <c r="A19" s="50"/>
      <c r="B19" s="60"/>
      <c r="C19" s="60"/>
      <c r="D19" s="60"/>
      <c r="E19" s="60"/>
      <c r="F19" s="60"/>
      <c r="G19" s="60"/>
      <c r="H19" s="60"/>
    </row>
    <row r="20" spans="1:8" s="51" customFormat="1" ht="15">
      <c r="A20" s="50"/>
      <c r="B20" s="60"/>
      <c r="C20" s="60"/>
      <c r="D20" s="60"/>
      <c r="E20" s="60"/>
      <c r="F20" s="60"/>
      <c r="G20" s="60"/>
      <c r="H20" s="60"/>
    </row>
    <row r="21" spans="1:8" s="51" customFormat="1" ht="15">
      <c r="A21" s="50"/>
      <c r="D21" s="64"/>
      <c r="F21" s="64"/>
      <c r="G21" s="64"/>
      <c r="H21" s="65"/>
    </row>
    <row r="22" spans="1:8" s="51" customFormat="1" ht="15">
      <c r="A22" s="50" t="s">
        <v>58</v>
      </c>
      <c r="B22" s="60">
        <v>118405</v>
      </c>
      <c r="C22" s="60"/>
      <c r="D22" s="60">
        <v>120</v>
      </c>
      <c r="E22" s="60"/>
      <c r="F22" s="60">
        <v>-25114</v>
      </c>
      <c r="G22" s="60"/>
      <c r="H22" s="61">
        <f>SUM(B22:F22)</f>
        <v>93411</v>
      </c>
    </row>
    <row r="23" spans="1:8" s="51" customFormat="1" ht="15">
      <c r="A23" s="50"/>
      <c r="B23" s="60"/>
      <c r="C23" s="60"/>
      <c r="D23" s="60"/>
      <c r="E23" s="60"/>
      <c r="F23" s="60"/>
      <c r="G23" s="60"/>
      <c r="H23" s="60"/>
    </row>
    <row r="24" spans="1:8" s="51" customFormat="1" ht="15">
      <c r="A24" s="50" t="s">
        <v>95</v>
      </c>
      <c r="B24" s="61">
        <v>0</v>
      </c>
      <c r="C24" s="61"/>
      <c r="D24" s="61">
        <v>0</v>
      </c>
      <c r="E24" s="61"/>
      <c r="F24" s="61">
        <f>'Income statement '!H29</f>
        <v>-3250</v>
      </c>
      <c r="G24" s="61"/>
      <c r="H24" s="61">
        <f>SUM(B24:F24)</f>
        <v>-3250</v>
      </c>
    </row>
    <row r="25" spans="1:8" s="51" customFormat="1" ht="15">
      <c r="A25" s="50"/>
      <c r="B25" s="61"/>
      <c r="C25" s="61"/>
      <c r="D25" s="61"/>
      <c r="E25" s="61"/>
      <c r="F25" s="61"/>
      <c r="G25" s="61"/>
      <c r="H25" s="61"/>
    </row>
    <row r="26" spans="1:8" s="51" customFormat="1" ht="15.75" thickBot="1">
      <c r="A26" s="50" t="s">
        <v>110</v>
      </c>
      <c r="B26" s="66">
        <f>SUM(B21:B24)</f>
        <v>118405</v>
      </c>
      <c r="C26" s="66"/>
      <c r="D26" s="66">
        <f>SUM(D21:D24)</f>
        <v>120</v>
      </c>
      <c r="E26" s="66"/>
      <c r="F26" s="66">
        <f>SUM(F21:F24)</f>
        <v>-28364</v>
      </c>
      <c r="G26" s="66"/>
      <c r="H26" s="66">
        <f>SUM(H21:H24)</f>
        <v>90161</v>
      </c>
    </row>
    <row r="27" spans="1:5" s="51" customFormat="1" ht="15.75" thickTop="1">
      <c r="A27" s="50"/>
      <c r="E27" s="52"/>
    </row>
    <row r="28" spans="1:5" s="51" customFormat="1" ht="15">
      <c r="A28" s="59"/>
      <c r="E28" s="52"/>
    </row>
    <row r="29" spans="1:5" s="51" customFormat="1" ht="15">
      <c r="A29" s="59"/>
      <c r="E29" s="52"/>
    </row>
    <row r="30" spans="1:5" s="51" customFormat="1" ht="15">
      <c r="A30" s="59"/>
      <c r="E30" s="52"/>
    </row>
    <row r="31" spans="1:5" s="51" customFormat="1" ht="15">
      <c r="A31" s="50"/>
      <c r="E31" s="52"/>
    </row>
    <row r="32" spans="1:8" s="51" customFormat="1" ht="15" hidden="1">
      <c r="A32" s="94" t="s">
        <v>60</v>
      </c>
      <c r="B32" s="94"/>
      <c r="C32" s="94"/>
      <c r="D32" s="94"/>
      <c r="E32" s="94"/>
      <c r="F32" s="94"/>
      <c r="G32" s="94"/>
      <c r="H32" s="94"/>
    </row>
    <row r="33" spans="1:8" s="51" customFormat="1" ht="15" hidden="1">
      <c r="A33" s="94"/>
      <c r="B33" s="94"/>
      <c r="C33" s="94"/>
      <c r="D33" s="94"/>
      <c r="E33" s="94"/>
      <c r="F33" s="94"/>
      <c r="G33" s="94"/>
      <c r="H33" s="94"/>
    </row>
    <row r="34" s="51" customFormat="1" ht="15">
      <c r="E34" s="52"/>
    </row>
    <row r="35" s="51" customFormat="1" ht="15">
      <c r="E35" s="52"/>
    </row>
    <row r="36" s="51" customFormat="1" ht="15">
      <c r="E36" s="52"/>
    </row>
    <row r="37" s="51" customFormat="1" ht="15">
      <c r="E37" s="52"/>
    </row>
    <row r="38" s="51" customFormat="1" ht="15">
      <c r="E38" s="52"/>
    </row>
    <row r="39" s="51" customFormat="1" ht="15">
      <c r="E39" s="52"/>
    </row>
    <row r="40" s="51" customFormat="1" ht="15">
      <c r="E40" s="52"/>
    </row>
    <row r="41" s="51" customFormat="1" ht="15">
      <c r="E41" s="52"/>
    </row>
    <row r="42" s="51" customFormat="1" ht="15">
      <c r="E42" s="52"/>
    </row>
    <row r="43" s="51" customFormat="1" ht="15">
      <c r="E43" s="52"/>
    </row>
    <row r="44" s="51" customFormat="1" ht="15">
      <c r="E44" s="52"/>
    </row>
    <row r="45" s="51" customFormat="1" ht="15">
      <c r="E45" s="52"/>
    </row>
    <row r="46" s="51" customFormat="1" ht="15">
      <c r="E46" s="52"/>
    </row>
    <row r="47" s="51" customFormat="1" ht="15">
      <c r="E47" s="52"/>
    </row>
    <row r="48" s="51" customFormat="1" ht="15">
      <c r="E48" s="52"/>
    </row>
    <row r="49" s="51" customFormat="1" ht="15">
      <c r="E49" s="52"/>
    </row>
    <row r="50" s="51" customFormat="1" ht="15">
      <c r="E50" s="52"/>
    </row>
    <row r="51" s="51" customFormat="1" ht="15">
      <c r="E51" s="52"/>
    </row>
    <row r="52" s="51" customFormat="1" ht="15">
      <c r="E52" s="52"/>
    </row>
    <row r="53" s="51" customFormat="1" ht="15">
      <c r="E53" s="52"/>
    </row>
    <row r="54" s="51" customFormat="1" ht="15">
      <c r="E54" s="52"/>
    </row>
    <row r="55" s="51" customFormat="1" ht="15">
      <c r="E55" s="52"/>
    </row>
    <row r="56" s="51" customFormat="1" ht="15">
      <c r="E56" s="52"/>
    </row>
    <row r="57" s="51" customFormat="1" ht="15">
      <c r="E57" s="52"/>
    </row>
    <row r="58" s="51" customFormat="1" ht="15">
      <c r="E58" s="52"/>
    </row>
    <row r="59" s="51" customFormat="1" ht="15">
      <c r="E59" s="52"/>
    </row>
    <row r="60" s="51" customFormat="1" ht="15">
      <c r="E60" s="52"/>
    </row>
    <row r="61" s="51" customFormat="1" ht="15">
      <c r="E61" s="52"/>
    </row>
    <row r="62" s="51" customFormat="1" ht="15">
      <c r="E62" s="52"/>
    </row>
    <row r="63" s="51" customFormat="1" ht="15">
      <c r="E63" s="52"/>
    </row>
    <row r="64" s="51" customFormat="1" ht="15">
      <c r="E64" s="52"/>
    </row>
    <row r="65" s="51" customFormat="1" ht="15">
      <c r="E65" s="52"/>
    </row>
    <row r="66" s="51" customFormat="1" ht="15">
      <c r="E66" s="52"/>
    </row>
    <row r="67" s="51" customFormat="1" ht="15">
      <c r="E67" s="52"/>
    </row>
    <row r="68" s="51" customFormat="1" ht="15">
      <c r="E68" s="52"/>
    </row>
    <row r="69" s="51" customFormat="1" ht="15">
      <c r="E69" s="52"/>
    </row>
    <row r="70" s="51" customFormat="1" ht="15">
      <c r="E70" s="52"/>
    </row>
  </sheetData>
  <mergeCells count="1">
    <mergeCell ref="A32:H33"/>
  </mergeCells>
  <printOptions/>
  <pageMargins left="0.75" right="0.5" top="1" bottom="0.5" header="0.5" footer="0.25"/>
  <pageSetup horizontalDpi="600" verticalDpi="600" orientation="portrait" paperSize="9" scale="95" r:id="rId2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&amp;R&amp;"Times New Roman,Regular"&amp;11Page 3 of 12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H19" sqref="H19"/>
    </sheetView>
  </sheetViews>
  <sheetFormatPr defaultColWidth="9.140625" defaultRowHeight="12.75"/>
  <cols>
    <col min="1" max="2" width="3.7109375" style="11" customWidth="1"/>
    <col min="3" max="3" width="59.7109375" style="8" customWidth="1"/>
    <col min="4" max="4" width="14.7109375" style="9" customWidth="1"/>
    <col min="5" max="5" width="3.7109375" style="8" customWidth="1"/>
    <col min="6" max="6" width="14.7109375" style="9" customWidth="1"/>
    <col min="7" max="7" width="2.8515625" style="8" customWidth="1"/>
    <col min="8" max="16384" width="9.140625" style="8" customWidth="1"/>
  </cols>
  <sheetData>
    <row r="1" spans="1:6" s="27" customFormat="1" ht="18.75">
      <c r="A1" s="1" t="s">
        <v>50</v>
      </c>
      <c r="B1" s="7"/>
      <c r="C1" s="25"/>
      <c r="D1" s="26"/>
      <c r="F1" s="26"/>
    </row>
    <row r="2" spans="1:6" s="27" customFormat="1" ht="18.75">
      <c r="A2" s="1" t="s">
        <v>104</v>
      </c>
      <c r="B2" s="7"/>
      <c r="C2" s="25"/>
      <c r="D2" s="26"/>
      <c r="F2" s="26"/>
    </row>
    <row r="3" spans="1:6" s="27" customFormat="1" ht="13.5" customHeight="1">
      <c r="A3" s="1"/>
      <c r="B3" s="7"/>
      <c r="C3" s="25"/>
      <c r="D3" s="26"/>
      <c r="F3" s="26"/>
    </row>
    <row r="4" spans="1:6" s="30" customFormat="1" ht="14.25">
      <c r="A4" s="28"/>
      <c r="B4" s="28"/>
      <c r="C4" s="29"/>
      <c r="D4" s="4" t="s">
        <v>107</v>
      </c>
      <c r="F4" s="4" t="s">
        <v>107</v>
      </c>
    </row>
    <row r="5" spans="1:6" s="30" customFormat="1" ht="14.25">
      <c r="A5" s="28"/>
      <c r="B5" s="28"/>
      <c r="C5" s="29"/>
      <c r="D5" s="4" t="s">
        <v>28</v>
      </c>
      <c r="F5" s="4" t="s">
        <v>28</v>
      </c>
    </row>
    <row r="6" spans="1:6" s="5" customFormat="1" ht="15">
      <c r="A6" s="28"/>
      <c r="B6" s="31"/>
      <c r="C6" s="32"/>
      <c r="D6" s="33" t="s">
        <v>105</v>
      </c>
      <c r="F6" s="34" t="s">
        <v>106</v>
      </c>
    </row>
    <row r="7" spans="1:6" s="5" customFormat="1" ht="15">
      <c r="A7" s="35"/>
      <c r="B7" s="35"/>
      <c r="C7" s="36"/>
      <c r="D7" s="4" t="s">
        <v>3</v>
      </c>
      <c r="F7" s="4" t="s">
        <v>3</v>
      </c>
    </row>
    <row r="8" spans="1:6" s="5" customFormat="1" ht="15">
      <c r="A8" s="35"/>
      <c r="B8" s="35"/>
      <c r="C8" s="36"/>
      <c r="D8" s="4" t="s">
        <v>36</v>
      </c>
      <c r="F8" s="4" t="s">
        <v>36</v>
      </c>
    </row>
    <row r="9" spans="1:6" s="5" customFormat="1" ht="15">
      <c r="A9" s="37" t="s">
        <v>29</v>
      </c>
      <c r="B9" s="35"/>
      <c r="C9" s="36"/>
      <c r="D9" s="2"/>
      <c r="F9" s="2"/>
    </row>
    <row r="10" spans="1:6" s="5" customFormat="1" ht="15">
      <c r="A10" s="37"/>
      <c r="B10" s="35"/>
      <c r="C10" s="36"/>
      <c r="D10" s="2"/>
      <c r="F10" s="2"/>
    </row>
    <row r="11" spans="1:6" s="5" customFormat="1" ht="15">
      <c r="A11" s="31" t="s">
        <v>99</v>
      </c>
      <c r="B11" s="31"/>
      <c r="C11" s="32"/>
      <c r="D11" s="38">
        <f>'Income statement '!F25</f>
        <v>-1407</v>
      </c>
      <c r="F11" s="38">
        <f>'Income statement '!H25</f>
        <v>-4293</v>
      </c>
    </row>
    <row r="12" spans="1:6" s="5" customFormat="1" ht="15">
      <c r="A12" s="31" t="s">
        <v>18</v>
      </c>
      <c r="B12" s="31"/>
      <c r="C12" s="32"/>
      <c r="D12" s="38"/>
      <c r="F12" s="38"/>
    </row>
    <row r="13" spans="1:6" s="5" customFormat="1" ht="15">
      <c r="A13" s="31"/>
      <c r="B13" s="31" t="s">
        <v>10</v>
      </c>
      <c r="C13" s="32"/>
      <c r="D13" s="39">
        <v>129</v>
      </c>
      <c r="F13" s="39">
        <v>2796</v>
      </c>
    </row>
    <row r="14" spans="1:6" s="5" customFormat="1" ht="15">
      <c r="A14" s="31"/>
      <c r="B14" s="31" t="s">
        <v>14</v>
      </c>
      <c r="C14" s="32"/>
      <c r="D14" s="39">
        <v>1489</v>
      </c>
      <c r="F14" s="39">
        <v>931</v>
      </c>
    </row>
    <row r="15" spans="1:6" s="5" customFormat="1" ht="15">
      <c r="A15" s="31"/>
      <c r="B15" s="31" t="s">
        <v>15</v>
      </c>
      <c r="C15" s="32"/>
      <c r="D15" s="39">
        <v>-17</v>
      </c>
      <c r="E15" s="40"/>
      <c r="F15" s="39">
        <v>-27</v>
      </c>
    </row>
    <row r="16" spans="1:6" s="5" customFormat="1" ht="15">
      <c r="A16" s="31"/>
      <c r="B16" s="31" t="s">
        <v>76</v>
      </c>
      <c r="C16" s="32"/>
      <c r="D16" s="41">
        <v>-18</v>
      </c>
      <c r="F16" s="41">
        <v>-42</v>
      </c>
    </row>
    <row r="17" spans="1:6" s="5" customFormat="1" ht="15">
      <c r="A17" s="31" t="s">
        <v>100</v>
      </c>
      <c r="B17" s="31"/>
      <c r="C17" s="32"/>
      <c r="D17" s="38">
        <f>SUM(D11:D16)</f>
        <v>176</v>
      </c>
      <c r="F17" s="38">
        <f>SUM(F11:F16)</f>
        <v>-635</v>
      </c>
    </row>
    <row r="18" spans="1:6" s="5" customFormat="1" ht="15">
      <c r="A18" s="31" t="s">
        <v>19</v>
      </c>
      <c r="B18" s="31"/>
      <c r="C18" s="32"/>
      <c r="D18" s="2"/>
      <c r="F18" s="2"/>
    </row>
    <row r="19" spans="1:6" s="5" customFormat="1" ht="15">
      <c r="A19" s="31"/>
      <c r="B19" s="31" t="s">
        <v>11</v>
      </c>
      <c r="C19" s="32"/>
      <c r="D19" s="38">
        <v>747</v>
      </c>
      <c r="F19" s="38">
        <v>-935</v>
      </c>
    </row>
    <row r="20" spans="1:6" s="5" customFormat="1" ht="15">
      <c r="A20" s="31"/>
      <c r="B20" s="31" t="s">
        <v>38</v>
      </c>
      <c r="C20" s="32"/>
      <c r="D20" s="41">
        <v>-3770</v>
      </c>
      <c r="F20" s="41">
        <v>1105</v>
      </c>
    </row>
    <row r="21" spans="1:6" s="5" customFormat="1" ht="15">
      <c r="A21" s="31" t="s">
        <v>78</v>
      </c>
      <c r="B21" s="31"/>
      <c r="C21" s="32"/>
      <c r="D21" s="38">
        <f>SUM(D17:D20)</f>
        <v>-2847</v>
      </c>
      <c r="F21" s="38">
        <f>SUM(F17:F20)</f>
        <v>-465</v>
      </c>
    </row>
    <row r="22" spans="1:6" s="5" customFormat="1" ht="15">
      <c r="A22" s="31" t="s">
        <v>12</v>
      </c>
      <c r="B22" s="31"/>
      <c r="C22" s="32"/>
      <c r="D22" s="38">
        <v>-838</v>
      </c>
      <c r="F22" s="38">
        <v>0</v>
      </c>
    </row>
    <row r="23" spans="1:6" s="5" customFormat="1" ht="15">
      <c r="A23" s="31" t="s">
        <v>96</v>
      </c>
      <c r="B23" s="31"/>
      <c r="C23" s="32"/>
      <c r="D23" s="41">
        <v>153</v>
      </c>
      <c r="F23" s="41">
        <v>-835</v>
      </c>
    </row>
    <row r="24" spans="1:6" s="5" customFormat="1" ht="15">
      <c r="A24" s="28" t="s">
        <v>101</v>
      </c>
      <c r="B24" s="31"/>
      <c r="C24" s="32"/>
      <c r="D24" s="42">
        <f>SUM(D21:D23)</f>
        <v>-3532</v>
      </c>
      <c r="F24" s="42">
        <f>SUM(F21:F23)</f>
        <v>-1300</v>
      </c>
    </row>
    <row r="25" spans="1:6" s="5" customFormat="1" ht="15">
      <c r="A25" s="31"/>
      <c r="B25" s="31"/>
      <c r="C25" s="32"/>
      <c r="D25" s="38"/>
      <c r="F25" s="38"/>
    </row>
    <row r="26" spans="1:6" s="5" customFormat="1" ht="15">
      <c r="A26" s="28" t="s">
        <v>30</v>
      </c>
      <c r="B26" s="31"/>
      <c r="C26" s="32"/>
      <c r="D26" s="38"/>
      <c r="F26" s="38"/>
    </row>
    <row r="27" spans="1:6" s="5" customFormat="1" ht="15">
      <c r="A27" s="31"/>
      <c r="B27" s="31"/>
      <c r="C27" s="32"/>
      <c r="D27" s="38"/>
      <c r="F27" s="38"/>
    </row>
    <row r="28" spans="1:6" s="5" customFormat="1" ht="15">
      <c r="A28" s="31" t="s">
        <v>17</v>
      </c>
      <c r="B28" s="31"/>
      <c r="C28" s="32"/>
      <c r="D28" s="38">
        <v>-2917</v>
      </c>
      <c r="F28" s="38">
        <v>-2798</v>
      </c>
    </row>
    <row r="29" spans="1:6" s="5" customFormat="1" ht="15">
      <c r="A29" s="31" t="s">
        <v>62</v>
      </c>
      <c r="B29" s="31"/>
      <c r="C29" s="32"/>
      <c r="D29" s="38">
        <v>4419</v>
      </c>
      <c r="F29" s="38">
        <v>0</v>
      </c>
    </row>
    <row r="30" spans="1:6" s="5" customFormat="1" ht="15" hidden="1">
      <c r="A30" s="31" t="s">
        <v>16</v>
      </c>
      <c r="B30" s="31"/>
      <c r="C30" s="32"/>
      <c r="D30" s="38">
        <v>0</v>
      </c>
      <c r="F30" s="38">
        <v>0</v>
      </c>
    </row>
    <row r="31" spans="1:6" s="5" customFormat="1" ht="15">
      <c r="A31" s="31" t="s">
        <v>77</v>
      </c>
      <c r="B31" s="31"/>
      <c r="C31" s="32"/>
      <c r="D31" s="38">
        <v>18</v>
      </c>
      <c r="F31" s="38">
        <v>42</v>
      </c>
    </row>
    <row r="32" spans="1:6" s="5" customFormat="1" ht="15">
      <c r="A32" s="31" t="s">
        <v>13</v>
      </c>
      <c r="B32" s="31"/>
      <c r="C32" s="32"/>
      <c r="D32" s="39">
        <v>17</v>
      </c>
      <c r="E32" s="40"/>
      <c r="F32" s="39">
        <v>27</v>
      </c>
    </row>
    <row r="33" spans="1:6" s="5" customFormat="1" ht="15">
      <c r="A33" s="31" t="s">
        <v>89</v>
      </c>
      <c r="B33" s="31"/>
      <c r="C33" s="32"/>
      <c r="D33" s="41">
        <v>-1</v>
      </c>
      <c r="F33" s="41">
        <v>0</v>
      </c>
    </row>
    <row r="34" spans="1:6" s="5" customFormat="1" ht="15">
      <c r="A34" s="28" t="s">
        <v>67</v>
      </c>
      <c r="B34" s="31"/>
      <c r="C34" s="32"/>
      <c r="D34" s="42">
        <f>SUM(D28:D33)</f>
        <v>1536</v>
      </c>
      <c r="F34" s="42">
        <f>SUM(F28:F33)</f>
        <v>-2729</v>
      </c>
    </row>
    <row r="35" spans="1:6" s="5" customFormat="1" ht="15">
      <c r="A35" s="28"/>
      <c r="B35" s="28"/>
      <c r="C35" s="32"/>
      <c r="D35" s="38"/>
      <c r="F35" s="38"/>
    </row>
    <row r="36" spans="1:6" s="5" customFormat="1" ht="15">
      <c r="A36" s="28" t="s">
        <v>31</v>
      </c>
      <c r="B36" s="31"/>
      <c r="C36" s="32"/>
      <c r="D36" s="38"/>
      <c r="F36" s="38"/>
    </row>
    <row r="37" spans="1:6" s="5" customFormat="1" ht="15">
      <c r="A37" s="28"/>
      <c r="B37" s="31"/>
      <c r="C37" s="32"/>
      <c r="D37" s="38"/>
      <c r="F37" s="38"/>
    </row>
    <row r="38" spans="1:6" s="5" customFormat="1" ht="15">
      <c r="A38" s="31" t="s">
        <v>73</v>
      </c>
      <c r="B38" s="31"/>
      <c r="C38" s="32"/>
      <c r="D38" s="38">
        <f>86094+3206</f>
        <v>89300</v>
      </c>
      <c r="F38" s="38">
        <v>46816</v>
      </c>
    </row>
    <row r="39" spans="1:6" s="5" customFormat="1" ht="15">
      <c r="A39" s="31" t="s">
        <v>74</v>
      </c>
      <c r="B39" s="31"/>
      <c r="C39" s="32"/>
      <c r="D39" s="38">
        <f>-91506-548</f>
        <v>-92054</v>
      </c>
      <c r="F39" s="39">
        <v>-38884</v>
      </c>
    </row>
    <row r="40" spans="1:6" s="5" customFormat="1" ht="15">
      <c r="A40" s="31" t="s">
        <v>97</v>
      </c>
      <c r="B40" s="31"/>
      <c r="C40" s="32"/>
      <c r="D40" s="38">
        <v>-115</v>
      </c>
      <c r="F40" s="39">
        <v>0</v>
      </c>
    </row>
    <row r="41" spans="1:6" s="5" customFormat="1" ht="15">
      <c r="A41" s="31" t="s">
        <v>12</v>
      </c>
      <c r="B41" s="31"/>
      <c r="C41" s="32"/>
      <c r="D41" s="41">
        <f>-20-631</f>
        <v>-651</v>
      </c>
      <c r="F41" s="41">
        <v>-931</v>
      </c>
    </row>
    <row r="42" spans="1:6" s="5" customFormat="1" ht="15">
      <c r="A42" s="28" t="s">
        <v>102</v>
      </c>
      <c r="B42" s="31"/>
      <c r="C42" s="32"/>
      <c r="D42" s="42">
        <f>SUM(D38:D41)</f>
        <v>-3520</v>
      </c>
      <c r="F42" s="42">
        <f>SUM(F38:F41)</f>
        <v>7001</v>
      </c>
    </row>
    <row r="43" spans="1:6" s="5" customFormat="1" ht="15">
      <c r="A43" s="28"/>
      <c r="B43" s="28"/>
      <c r="C43" s="32"/>
      <c r="D43" s="38"/>
      <c r="F43" s="38"/>
    </row>
    <row r="44" spans="1:6" s="5" customFormat="1" ht="15">
      <c r="A44" s="31" t="s">
        <v>103</v>
      </c>
      <c r="B44" s="31"/>
      <c r="C44" s="32"/>
      <c r="D44" s="38">
        <f>D24+D34+D42</f>
        <v>-5516</v>
      </c>
      <c r="F44" s="38">
        <f>F24+F34+F42</f>
        <v>2972</v>
      </c>
    </row>
    <row r="45" spans="1:6" s="5" customFormat="1" ht="15">
      <c r="A45" s="31" t="s">
        <v>117</v>
      </c>
      <c r="B45" s="31"/>
      <c r="C45" s="32"/>
      <c r="D45" s="41">
        <v>6341</v>
      </c>
      <c r="F45" s="41">
        <v>1246</v>
      </c>
    </row>
    <row r="46" spans="1:6" s="5" customFormat="1" ht="15.75" thickBot="1">
      <c r="A46" s="28" t="s">
        <v>90</v>
      </c>
      <c r="B46" s="31"/>
      <c r="C46" s="32"/>
      <c r="D46" s="43">
        <f>SUM(D44:D45)</f>
        <v>825</v>
      </c>
      <c r="F46" s="43">
        <f>SUM(F44:F45)</f>
        <v>4218</v>
      </c>
    </row>
    <row r="47" spans="1:6" s="5" customFormat="1" ht="15.75" thickTop="1">
      <c r="A47" s="37"/>
      <c r="B47" s="37"/>
      <c r="C47" s="44"/>
      <c r="D47" s="38"/>
      <c r="F47" s="38"/>
    </row>
    <row r="48" spans="1:6" s="5" customFormat="1" ht="15">
      <c r="A48" s="37" t="s">
        <v>20</v>
      </c>
      <c r="B48" s="37"/>
      <c r="C48" s="44"/>
      <c r="D48" s="38"/>
      <c r="F48" s="38"/>
    </row>
    <row r="49" spans="1:6" s="5" customFormat="1" ht="15">
      <c r="A49" s="37"/>
      <c r="B49" s="35" t="s">
        <v>63</v>
      </c>
      <c r="C49" s="44"/>
      <c r="D49" s="38">
        <v>1078</v>
      </c>
      <c r="F49" s="38">
        <v>1506</v>
      </c>
    </row>
    <row r="50" spans="1:6" s="5" customFormat="1" ht="15">
      <c r="A50" s="37"/>
      <c r="B50" s="35" t="s">
        <v>98</v>
      </c>
      <c r="C50" s="44"/>
      <c r="D50" s="38">
        <v>-953</v>
      </c>
      <c r="F50" s="38">
        <v>0</v>
      </c>
    </row>
    <row r="51" spans="1:6" s="5" customFormat="1" ht="15">
      <c r="A51" s="37"/>
      <c r="B51" s="35" t="s">
        <v>113</v>
      </c>
      <c r="C51" s="44"/>
      <c r="D51" s="41">
        <v>700</v>
      </c>
      <c r="F51" s="41">
        <v>2712</v>
      </c>
    </row>
    <row r="52" spans="1:6" s="5" customFormat="1" ht="15.75" thickBot="1">
      <c r="A52" s="37"/>
      <c r="B52" s="35"/>
      <c r="C52" s="44"/>
      <c r="D52" s="43">
        <f>SUM(D49:D51)</f>
        <v>825</v>
      </c>
      <c r="F52" s="43">
        <f>SUM(F49:F51)</f>
        <v>4218</v>
      </c>
    </row>
    <row r="53" spans="1:6" s="5" customFormat="1" ht="15.75" thickTop="1">
      <c r="A53" s="46"/>
      <c r="B53" s="47"/>
      <c r="C53" s="48"/>
      <c r="D53" s="49"/>
      <c r="E53" s="45"/>
      <c r="F53" s="49"/>
    </row>
    <row r="54" spans="1:6" s="5" customFormat="1" ht="15">
      <c r="A54" s="46"/>
      <c r="B54" s="47"/>
      <c r="C54" s="48"/>
      <c r="D54" s="49"/>
      <c r="E54" s="45"/>
      <c r="F54" s="49"/>
    </row>
    <row r="55" spans="1:6" s="5" customFormat="1" ht="15">
      <c r="A55" s="46"/>
      <c r="B55" s="47"/>
      <c r="C55" s="48"/>
      <c r="D55" s="49"/>
      <c r="E55" s="45"/>
      <c r="F55" s="49"/>
    </row>
    <row r="56" spans="1:6" s="5" customFormat="1" ht="15">
      <c r="A56" s="46"/>
      <c r="B56" s="47"/>
      <c r="C56" s="48"/>
      <c r="D56" s="49"/>
      <c r="E56" s="45"/>
      <c r="F56" s="49"/>
    </row>
  </sheetData>
  <printOptions/>
  <pageMargins left="0.75" right="0.5" top="1" bottom="0.5" header="0.5" footer="0.25"/>
  <pageSetup horizontalDpi="300" verticalDpi="300" orientation="portrait" paperSize="9" scale="90" r:id="rId2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&amp;R&amp;"Times New Roman,Regular"&amp;11Page 4 of 12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sptan</cp:lastModifiedBy>
  <cp:lastPrinted>2007-09-17T07:33:43Z</cp:lastPrinted>
  <dcterms:created xsi:type="dcterms:W3CDTF">2001-05-23T03:51:52Z</dcterms:created>
  <dcterms:modified xsi:type="dcterms:W3CDTF">2007-09-24T08:12:32Z</dcterms:modified>
  <cp:category/>
  <cp:version/>
  <cp:contentType/>
  <cp:contentStatus/>
</cp:coreProperties>
</file>